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Here" sheetId="1" r:id="rId5"/>
    <sheet state="visible" name="Your Operation" sheetId="2" r:id="rId6"/>
    <sheet state="visible" name="Real Cost Per Deal" sheetId="3" r:id="rId7"/>
    <sheet state="visible" name="Boostzer Comparison" sheetId="4" r:id="rId8"/>
    <sheet state="visible" name="Next Step" sheetId="5" r:id="rId9"/>
  </sheets>
  <definedNames/>
  <calcPr/>
</workbook>
</file>

<file path=xl/sharedStrings.xml><?xml version="1.0" encoding="utf-8"?>
<sst xmlns="http://schemas.openxmlformats.org/spreadsheetml/2006/main" count="177" uniqueCount="175">
  <si>
    <t>BOOSTZER</t>
  </si>
  <si>
    <t>THE COLD CALLER COST CALCULATOR</t>
  </si>
  <si>
    <t>What Your Cold Calling Operation Is Really Costing You — Calculated in 90 Seconds</t>
  </si>
  <si>
    <t>Most real estate investors have no idea what their cold calling operation is really costing them.</t>
  </si>
  <si>
    <t>They know what they pay their VAs. They know what their dialer costs. But they have never added it all up.</t>
  </si>
  <si>
    <t>This calculator does that for you.</t>
  </si>
  <si>
    <t>Plug in your real numbers — team costs, list costs, tech stack, output — and you will see your true cost per contact, cost per appointment, and cost per closed deal.</t>
  </si>
  <si>
    <t>Then we show you what those same deals would have cost on Boostzer.</t>
  </si>
  <si>
    <t>Live, pre-screened inbound calls from motivated home sellers. No cold outbound. No chasing. No wasted dials.</t>
  </si>
  <si>
    <t>Be honest with the numbers.</t>
  </si>
  <si>
    <t>This tool only works if the inputs are accurate. If you are not sure about a number, use your best estimate from the last 30 days.</t>
  </si>
  <si>
    <t>WHAT YOU WILL NEED (LAST 30 DAYS)</t>
  </si>
  <si>
    <t xml:space="preserve">  ☐   Your team payroll for cold callers / VAs</t>
  </si>
  <si>
    <t xml:space="preserve">  ☐   Your dialer, CRM, and skip tracing subscription costs</t>
  </si>
  <si>
    <t xml:space="preserve">  ☐   Your list acquisition costs (records pulled, cost per record)</t>
  </si>
  <si>
    <t xml:space="preserve">  ☐   Your output: dials per day, contacts, leads, appointments, contracts</t>
  </si>
  <si>
    <t xml:space="preserve">  ☐   Your average assignment fee or net profit per flip</t>
  </si>
  <si>
    <t>HOW TO USE THIS CALCULATOR</t>
  </si>
  <si>
    <t>TAB 2 — Your Cold Call Operation</t>
  </si>
  <si>
    <t>Fill in the yellow cells with your numbers.</t>
  </si>
  <si>
    <t>TAB 3 — Your Real Cost Per Deal</t>
  </si>
  <si>
    <t>Review what your operation actually costs.</t>
  </si>
  <si>
    <t>TAB 4 — The Boostzer Comparison</t>
  </si>
  <si>
    <t>See what those same deals cost on Boostzer.</t>
  </si>
  <si>
    <t>TAB 5 — Your Next Step</t>
  </si>
  <si>
    <t>Book a demo to see if your market is available.</t>
  </si>
  <si>
    <t>AS FEATURED IN</t>
  </si>
  <si>
    <t>Yahoo Finance  •  Morningstar  •  Business Wire  •  WRE News  •  Bakersfield.com</t>
  </si>
  <si>
    <t>© 2026 Boostzer. 217 Broadway, Suite 712, New York NY 10007  •  1-800-347-6567</t>
  </si>
  <si>
    <t>TAB 2  —  YOUR COLD CALL OPERATION</t>
  </si>
  <si>
    <t>Fill in the YELLOW cells with your numbers from the last 30 days. Be honest.</t>
  </si>
  <si>
    <t>INPUT</t>
  </si>
  <si>
    <t>YOUR VALUE</t>
  </si>
  <si>
    <t>NOTES</t>
  </si>
  <si>
    <t>1. TEAM COSTS (MONTHLY)</t>
  </si>
  <si>
    <t xml:space="preserve">  Number of cold callers / VAs on your team</t>
  </si>
  <si>
    <t>Full time equivalents</t>
  </si>
  <si>
    <t xml:space="preserve">  Average hourly rate per caller (fully loaded)</t>
  </si>
  <si>
    <t>US callers $18-$25 / offshore VAs $5-$10</t>
  </si>
  <si>
    <t xml:space="preserve">  Hours worked per caller per week</t>
  </si>
  <si>
    <t>Typical range 30-45</t>
  </si>
  <si>
    <t xml:space="preserve">  Your time managing the team (hrs/week)</t>
  </si>
  <si>
    <t>Valued at $75/hr opportunity cost</t>
  </si>
  <si>
    <t xml:space="preserve">  Monthly payroll taxes &amp; benefits load</t>
  </si>
  <si>
    <t>Industry default 15% — leave if unsure</t>
  </si>
  <si>
    <t>2. TECH STACK (MONTHLY)</t>
  </si>
  <si>
    <t xml:space="preserve">  Dialer subscription (Mojo, CallTools, etc.)</t>
  </si>
  <si>
    <t>Per seat / per month</t>
  </si>
  <si>
    <t xml:space="preserve">  CRM (Podio, REISift, Investorfuse, etc.)</t>
  </si>
  <si>
    <t>Total monthly cost</t>
  </si>
  <si>
    <t xml:space="preserve">  Phone numbers / DIDs (rotating)</t>
  </si>
  <si>
    <t>Typical range $100-$400</t>
  </si>
  <si>
    <t xml:space="preserve">  Skip tracing / data enrichment</t>
  </si>
  <si>
    <t>BatchSkipTracing, PropStream, etc.</t>
  </si>
  <si>
    <t xml:space="preserve">  Other tools (VPNs, recording, QA, SMS)</t>
  </si>
  <si>
    <t>Miscellaneous SaaS</t>
  </si>
  <si>
    <t>3. LIST ACQUISITION (MONTHLY)</t>
  </si>
  <si>
    <t xml:space="preserve">  Records pulled per month</t>
  </si>
  <si>
    <t>Absentee, tax delinquent, probate, etc.</t>
  </si>
  <si>
    <t xml:space="preserve">  Cost per record (avg)</t>
  </si>
  <si>
    <t>Typical range $0.05 - $0.30</t>
  </si>
  <si>
    <t xml:space="preserve">  Refresh frequency (months between new lists)</t>
  </si>
  <si>
    <t>How many months before lists go stale</t>
  </si>
  <si>
    <t>4. OUTPUT METRICS (MONTHLY)</t>
  </si>
  <si>
    <t xml:space="preserve">  Dials per day (per caller)</t>
  </si>
  <si>
    <t>Most dialers show 300-500</t>
  </si>
  <si>
    <t xml:space="preserve">  Contact rate (conversations / dials)</t>
  </si>
  <si>
    <t>Industry avg 3-6%</t>
  </si>
  <si>
    <t xml:space="preserve">  Lead conversion rate (leads / contacts)</t>
  </si>
  <si>
    <t>Of conversations that become leads</t>
  </si>
  <si>
    <t xml:space="preserve">  Appointment rate (appts / leads)</t>
  </si>
  <si>
    <t>Leads that convert to appointments</t>
  </si>
  <si>
    <t xml:space="preserve">  Close rate (contracts / appointments)</t>
  </si>
  <si>
    <t>Appointments that close</t>
  </si>
  <si>
    <t>5. DEAL ECONOMICS</t>
  </si>
  <si>
    <t xml:space="preserve">  Your average net profit per deal</t>
  </si>
  <si>
    <t>Assignment fee OR net flip profit</t>
  </si>
  <si>
    <t>HIDDEN COSTS WE WILL ADD AUTOMATICALLY</t>
  </si>
  <si>
    <t xml:space="preserve">  •  VA turnover &amp; retraining cost (12% annual churn, 40-hour onboarding)</t>
  </si>
  <si>
    <t xml:space="preserve">  •  TCPA / DNC compliance risk (conservative $0.25 per dial reserve)</t>
  </si>
  <si>
    <t xml:space="preserve">  •  Lost-deal cost from poor dispositions (3% of appointments never followed up)</t>
  </si>
  <si>
    <t xml:space="preserve">  •  Your management time, valued at $75/hr opportunity cost</t>
  </si>
  <si>
    <t>TAB 3  —  YOUR REAL COST PER DEAL</t>
  </si>
  <si>
    <t>This is what your cold call operation is actually costing you. Every month.</t>
  </si>
  <si>
    <t>METRIC</t>
  </si>
  <si>
    <t>YOUR NUMBER</t>
  </si>
  <si>
    <t>WHAT IT MEANS</t>
  </si>
  <si>
    <t>MONTHLY SPEND BREAKDOWN</t>
  </si>
  <si>
    <t xml:space="preserve">  Caller payroll (fully loaded)</t>
  </si>
  <si>
    <t>Hourly rate × hours × 4.33 weeks × tax load</t>
  </si>
  <si>
    <t xml:space="preserve">  Your management time (at $75/hr)</t>
  </si>
  <si>
    <t>Hours per week × 4.33 × opportunity cost</t>
  </si>
  <si>
    <t xml:space="preserve">  Tech stack (dialer + CRM + DIDs + tools)</t>
  </si>
  <si>
    <t>Sum of all monthly subscriptions</t>
  </si>
  <si>
    <t xml:space="preserve">  List acquisition (amortized monthly)</t>
  </si>
  <si>
    <t>Records × cost per record ÷ months between refresh</t>
  </si>
  <si>
    <t xml:space="preserve">  VA turnover &amp; retraining (hidden)</t>
  </si>
  <si>
    <t>12% annual churn × 40 hrs retraining per hire</t>
  </si>
  <si>
    <t xml:space="preserve">  TCPA / DNC compliance risk reserve</t>
  </si>
  <si>
    <t>Conservative $0.25 per 100 dials reserve</t>
  </si>
  <si>
    <t xml:space="preserve">  TOTAL MONTHLY SPEND</t>
  </si>
  <si>
    <t>The real number. Most investors underestimate by 30-40%.</t>
  </si>
  <si>
    <t>YOUR VOLUME FUNNEL (MONTHLY)</t>
  </si>
  <si>
    <t xml:space="preserve">  Total dials per month</t>
  </si>
  <si>
    <t>Dials per day × 22 working days × # callers</t>
  </si>
  <si>
    <t xml:space="preserve">  Total contacts (real conversations)</t>
  </si>
  <si>
    <t>Dials × contact rate</t>
  </si>
  <si>
    <t xml:space="preserve">  Total qualified leads</t>
  </si>
  <si>
    <t>Contacts × lead conversion rate</t>
  </si>
  <si>
    <t xml:space="preserve">  Total appointments</t>
  </si>
  <si>
    <t>Leads × appointment rate</t>
  </si>
  <si>
    <t xml:space="preserve">  Total closed contracts</t>
  </si>
  <si>
    <t>Appointments × close rate</t>
  </si>
  <si>
    <t>YOUR TRUE COST PER OUTCOME</t>
  </si>
  <si>
    <t xml:space="preserve">  Cost per dial</t>
  </si>
  <si>
    <t>Total spend ÷ total dials</t>
  </si>
  <si>
    <t xml:space="preserve">  Cost per conversation</t>
  </si>
  <si>
    <t>Total spend ÷ real conversations</t>
  </si>
  <si>
    <t xml:space="preserve">  Cost per qualified lead</t>
  </si>
  <si>
    <t>Total spend ÷ qualified leads</t>
  </si>
  <si>
    <t xml:space="preserve">  Cost per appointment</t>
  </si>
  <si>
    <t>Total spend ÷ appointments</t>
  </si>
  <si>
    <t xml:space="preserve">  COST PER CLOSED DEAL</t>
  </si>
  <si>
    <t>THIS is what every contract is costing you.</t>
  </si>
  <si>
    <t xml:space="preserve">  NET PROFIT PER DEAL (after acquisition cost)</t>
  </si>
  <si>
    <t>Your avg deal profit minus cost to acquire</t>
  </si>
  <si>
    <t xml:space="preserve">  NET MONTHLY PROFIT (from this operation)</t>
  </si>
  <si>
    <t>Net per deal × deals closed per month</t>
  </si>
  <si>
    <t>WHAT MOST INVESTORS MISS</t>
  </si>
  <si>
    <t xml:space="preserve">  •  Your payroll number above includes taxes, benefits, and turnover — not just hourly wages. Most investors undercount by 20-30%.</t>
  </si>
  <si>
    <t xml:space="preserve">  •  Your management time is real money. Every hour you spend running the cold call team is an hour not spent closing deals.</t>
  </si>
  <si>
    <t xml:space="preserve">  •  Compliance risk is not zero. One TCPA lawsuit = $500 to $1,500 per call in damages. We use $0.25 per 100 dials as a reserve.</t>
  </si>
  <si>
    <t xml:space="preserve">  •  If your NET profit per deal is lower than you thought — you are not alone. Scroll to Tab 4 to see what Boostzer would cost instead.</t>
  </si>
  <si>
    <t>TAB 4  —  THE BOOSTZER COMPARISON</t>
  </si>
  <si>
    <t>What those same deals would cost on Boostzer — live pre-screened inbound calls.</t>
  </si>
  <si>
    <t>BOOSTZER ASSUMPTIONS</t>
  </si>
  <si>
    <t xml:space="preserve">  Price per live transfer</t>
  </si>
  <si>
    <t>Boostzer's rate</t>
  </si>
  <si>
    <t xml:space="preserve">  Appointment rate from transfers</t>
  </si>
  <si>
    <t>Pre-screened = higher conversion</t>
  </si>
  <si>
    <t xml:space="preserve">  Close rate on Boostzer appointments</t>
  </si>
  <si>
    <t>Adjust to your expected close rate</t>
  </si>
  <si>
    <t>SIDE BY SIDE — SAME DEAL COUNT, DIFFERENT PATH</t>
  </si>
  <si>
    <t>COLD CALLING</t>
  </si>
  <si>
    <t>DIFFERENCE</t>
  </si>
  <si>
    <t xml:space="preserve">  Monthly closed deals</t>
  </si>
  <si>
    <t xml:space="preserve">  Transfers needed / dials made</t>
  </si>
  <si>
    <t xml:space="preserve">  Monthly acquisition cost</t>
  </si>
  <si>
    <t xml:space="preserve">  Cost per closed deal</t>
  </si>
  <si>
    <t xml:space="preserve">  Net profit per deal</t>
  </si>
  <si>
    <t xml:space="preserve">  Hours you spend per month</t>
  </si>
  <si>
    <t xml:space="preserve">  ANNUAL NET PROFIT (same deal count)</t>
  </si>
  <si>
    <t>THE VERDICT</t>
  </si>
  <si>
    <t>WHAT THIS COMPARISON DOES NOT INCLUDE</t>
  </si>
  <si>
    <t xml:space="preserve">  •  Boostzer calls are EXCLUSIVE to you in your market. Cold calling competes with every other investor hitting the same list.</t>
  </si>
  <si>
    <t xml:space="preserve">  •  Boostzer homeowners called US first. They are motivated and in market now. Cold calling interrupts people who were not thinking of selling.</t>
  </si>
  <si>
    <t xml:space="preserve">  •  Boostzer has zero compliance risk. You are not dialing random numbers. You are receiving calls the consumer initiated.</t>
  </si>
  <si>
    <t xml:space="preserve">  •  The time you save on Boostzer is time you can spend closing deals, scouting markets, or with your family.</t>
  </si>
  <si>
    <t>TAB 5  —  YOUR NEXT STEP</t>
  </si>
  <si>
    <t>YOUR PERSONALIZED SUMMARY</t>
  </si>
  <si>
    <t xml:space="preserve">  Your current cost per closed deal:</t>
  </si>
  <si>
    <t xml:space="preserve">  Your current net profit per deal:</t>
  </si>
  <si>
    <t xml:space="preserve">  Your current monthly deal count:</t>
  </si>
  <si>
    <t xml:space="preserve">  Transfers from Boostzer to match that:</t>
  </si>
  <si>
    <t xml:space="preserve">  Hours per month you would get back:</t>
  </si>
  <si>
    <t xml:space="preserve">  Projected annual profit difference:</t>
  </si>
  <si>
    <t>HERE IS WHAT HAPPENS NEXT</t>
  </si>
  <si>
    <t>Book a 15-minute demo with our team.</t>
  </si>
  <si>
    <t>We will check if your market has inventory, show you exactly how a live transfer works, and price out a trial package for your volume.</t>
  </si>
  <si>
    <t xml:space="preserve">  ✓  No contracts. No setup fees.</t>
  </si>
  <si>
    <t xml:space="preserve">  ✓  Pay only for qualified transfers — calls that match your 12-point criteria.</t>
  </si>
  <si>
    <t xml:space="preserve">  ✓  Exclusive to you in your zip codes (we limit buyers per market).</t>
  </si>
  <si>
    <t xml:space="preserve">  ✓  You can cancel any time. Most investors do not.</t>
  </si>
  <si>
    <t>→  BOOK YOUR DEMO  ←
visit boostzer.com  or  call 1-800-347-6567</t>
  </si>
  <si>
    <t>© 2026 Boostzer  •  Not financial advice. Results vary by market, capital, and execution.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</si>
</sst>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3">
    <numFmt numFmtId="164" formatCode="\$#,##0.00"/>
    <numFmt numFmtId="165" formatCode="0.0%"/>
    <numFmt numFmtId="166" formatCode="\$#,##0"/>
    <numFmt numFmtId="167" formatCode="\$#,##0.000"/>
    <numFmt numFmtId="168" formatCode="\$#,##0;&quot;($&quot;#,##0\);\-"/>
    <numFmt numFmtId="169" formatCode="#,##0.0"/>
    <numFmt numFmtId="170" formatCode="\$#,##0;[RED]&quot;($&quot;#,##0\)"/>
    <numFmt numFmtId="171" formatCode="#,##0&quot; dials&quot;"/>
    <numFmt numFmtId="172" formatCode="#,##0&quot; transfers&quot;"/>
    <numFmt numFmtId="173" formatCode="#,##0&quot; hrs&quot;"/>
    <numFmt numFmtId="174" formatCode="#,##0&quot; hrs saved&quot;"/>
    <numFmt numFmtId="175" formatCode="#,##0.0&quot; deals&quot;"/>
    <numFmt numFmtId="176" formatCode="#,##0&quot; hours&quot;"/>
  </numFmts>
  <fonts count="30">
    <font>
      <sz val="11.0"/>
      <color theme="1"/>
      <name val="Calibri"/>
      <scheme val="minor"/>
    </font>
    <font>
      <b/>
      <sz val="28.0"/>
      <color rgb="FFFFFFFF"/>
      <name val="Arial"/>
    </font>
    <font/>
    <font>
      <b/>
      <sz val="14.0"/>
      <color rgb="FFD4A017"/>
      <name val="Arial"/>
    </font>
    <font>
      <b/>
      <sz val="13.0"/>
      <color rgb="FF0A2540"/>
      <name val="Arial"/>
    </font>
    <font>
      <b/>
      <sz val="12.0"/>
      <color rgb="FF0A2540"/>
      <name val="Arial"/>
    </font>
    <font>
      <sz val="11.0"/>
      <color rgb="FF4A4A4A"/>
      <name val="Arial"/>
    </font>
    <font>
      <b/>
      <sz val="12.0"/>
      <color rgb="FFFFFFFF"/>
      <name val="Arial"/>
    </font>
    <font>
      <sz val="11.0"/>
      <color rgb="FF000000"/>
      <name val="Arial"/>
    </font>
    <font>
      <b/>
      <sz val="11.0"/>
      <color rgb="FF0A2540"/>
      <name val="Arial"/>
    </font>
    <font>
      <b/>
      <sz val="10.0"/>
      <color rgb="FF4A4A4A"/>
      <name val="Arial"/>
    </font>
    <font>
      <i/>
      <sz val="11.0"/>
      <color rgb="FF0A2540"/>
      <name val="Arial"/>
    </font>
    <font>
      <sz val="9.0"/>
      <color rgb="FF4A4A4A"/>
      <name val="Arial"/>
    </font>
    <font>
      <b/>
      <sz val="18.0"/>
      <color rgb="FFFFFFFF"/>
      <name val="Arial"/>
    </font>
    <font>
      <i/>
      <sz val="11.0"/>
      <color rgb="FF4A4A4A"/>
      <name val="Arial"/>
    </font>
    <font>
      <b/>
      <sz val="11.0"/>
      <color rgb="FFFFFFFF"/>
      <name val="Arial"/>
    </font>
    <font>
      <b/>
      <sz val="11.0"/>
      <color rgb="FF0000FF"/>
      <name val="Arial"/>
    </font>
    <font>
      <i/>
      <sz val="10.0"/>
      <color rgb="FF4A4A4A"/>
      <name val="Arial"/>
    </font>
    <font>
      <i/>
      <sz val="11.0"/>
      <color rgb="FFC8102E"/>
      <name val="Arial"/>
    </font>
    <font>
      <b/>
      <sz val="11.0"/>
      <color rgb="FF000000"/>
      <name val="Arial"/>
    </font>
    <font>
      <b/>
      <sz val="13.0"/>
      <color rgb="FFFFFFFF"/>
      <name val="Arial"/>
    </font>
    <font>
      <b/>
      <i/>
      <sz val="10.0"/>
      <color rgb="FF0A2540"/>
      <name val="Arial"/>
    </font>
    <font>
      <b/>
      <sz val="16.0"/>
      <color rgb="FFFFFFFF"/>
      <name val="Arial"/>
    </font>
    <font>
      <b/>
      <i/>
      <sz val="11.0"/>
      <color rgb="FFC8102E"/>
      <name val="Arial"/>
    </font>
    <font>
      <sz val="10.0"/>
      <color rgb="FF4A4A4A"/>
      <name val="Arial"/>
    </font>
    <font>
      <sz val="11.0"/>
      <color theme="1"/>
      <name val="Calibri"/>
    </font>
    <font>
      <b/>
      <sz val="14.0"/>
      <color rgb="FFFFFFFF"/>
      <name val="Arial"/>
    </font>
    <font>
      <b/>
      <sz val="16.0"/>
      <color rgb="FF0A2540"/>
      <name val="Arial"/>
    </font>
    <font>
      <b/>
      <sz val="11.0"/>
      <color rgb="FF0F9960"/>
      <name val="Arial"/>
    </font>
    <font>
      <i/>
      <sz val="9.0"/>
      <color rgb="FF4A4A4A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A2540"/>
        <bgColor rgb="FF0A2540"/>
      </patternFill>
    </fill>
    <fill>
      <patternFill patternType="solid">
        <fgColor rgb="FFF5F5F5"/>
        <bgColor rgb="FFF5F5F5"/>
      </patternFill>
    </fill>
    <fill>
      <patternFill patternType="solid">
        <fgColor rgb="FFD4A017"/>
        <bgColor rgb="FFD4A017"/>
      </patternFill>
    </fill>
    <fill>
      <patternFill patternType="solid">
        <fgColor rgb="FFFFF9C4"/>
        <bgColor rgb="FFFFF9C4"/>
      </patternFill>
    </fill>
    <fill>
      <patternFill patternType="solid">
        <fgColor rgb="FFC8102E"/>
        <bgColor rgb="FFC8102E"/>
      </patternFill>
    </fill>
  </fills>
  <borders count="18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medium">
        <color rgb="FF0A2540"/>
      </left>
      <right style="medium">
        <color rgb="FF0A2540"/>
      </right>
      <top style="medium">
        <color rgb="FF0A2540"/>
      </top>
      <bottom style="medium">
        <color rgb="FF0A2540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 style="medium">
        <color rgb="FF0A2540"/>
      </left>
      <top style="medium">
        <color rgb="FF0A2540"/>
      </top>
      <bottom style="medium">
        <color rgb="FF0A2540"/>
      </bottom>
    </border>
    <border>
      <top style="medium">
        <color rgb="FF0A2540"/>
      </top>
      <bottom style="medium">
        <color rgb="FF0A2540"/>
      </bottom>
    </border>
    <border>
      <right/>
      <top style="medium">
        <color rgb="FF0A2540"/>
      </top>
      <bottom style="medium">
        <color rgb="FF0A2540"/>
      </bottom>
    </border>
    <border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3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7" fillId="3" fontId="8" numFmtId="0" xfId="0" applyAlignment="1" applyBorder="1" applyFill="1" applyFon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1" fillId="2" fontId="13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10" fillId="2" fontId="15" numFmtId="0" xfId="0" applyAlignment="1" applyBorder="1" applyFont="1">
      <alignment horizontal="center" shrinkToFit="0" vertical="center" wrapText="1"/>
    </xf>
    <xf borderId="7" fillId="4" fontId="7" numFmtId="0" xfId="0" applyAlignment="1" applyBorder="1" applyFill="1" applyFont="1">
      <alignment horizontal="left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10" fillId="5" fontId="16" numFmtId="1" xfId="0" applyAlignment="1" applyBorder="1" applyFill="1" applyFont="1" applyNumberFormat="1">
      <alignment horizontal="center" shrinkToFit="0" vertical="center" wrapText="1"/>
    </xf>
    <xf borderId="10" fillId="0" fontId="17" numFmtId="0" xfId="0" applyAlignment="1" applyBorder="1" applyFont="1">
      <alignment horizontal="left" shrinkToFit="0" vertical="center" wrapText="1"/>
    </xf>
    <xf borderId="10" fillId="5" fontId="16" numFmtId="164" xfId="0" applyAlignment="1" applyBorder="1" applyFont="1" applyNumberFormat="1">
      <alignment horizontal="center" shrinkToFit="0" vertical="center" wrapText="1"/>
    </xf>
    <xf borderId="10" fillId="5" fontId="16" numFmtId="165" xfId="0" applyAlignment="1" applyBorder="1" applyFont="1" applyNumberFormat="1">
      <alignment horizontal="center" shrinkToFit="0" vertical="center" wrapText="1"/>
    </xf>
    <xf borderId="10" fillId="5" fontId="16" numFmtId="166" xfId="0" applyAlignment="1" applyBorder="1" applyFont="1" applyNumberFormat="1">
      <alignment horizontal="center" shrinkToFit="0" vertical="center" wrapText="1"/>
    </xf>
    <xf borderId="10" fillId="5" fontId="16" numFmtId="3" xfId="0" applyAlignment="1" applyBorder="1" applyFont="1" applyNumberFormat="1">
      <alignment horizontal="center" shrinkToFit="0" vertical="center" wrapText="1"/>
    </xf>
    <xf borderId="10" fillId="5" fontId="16" numFmtId="167" xfId="0" applyAlignment="1" applyBorder="1" applyFont="1" applyNumberFormat="1">
      <alignment horizontal="center" shrinkToFit="0" vertical="center" wrapText="1"/>
    </xf>
    <xf borderId="7" fillId="6" fontId="15" numFmtId="0" xfId="0" applyAlignment="1" applyBorder="1" applyFill="1" applyFont="1">
      <alignment horizontal="center" shrinkToFit="0" vertical="center" wrapText="1"/>
    </xf>
    <xf borderId="7" fillId="3" fontId="17" numFmtId="0" xfId="0" applyAlignment="1" applyBorder="1" applyFont="1">
      <alignment horizontal="left" shrinkToFit="0" vertical="center" wrapText="1"/>
    </xf>
    <xf borderId="0" fillId="0" fontId="18" numFmtId="0" xfId="0" applyAlignment="1" applyFont="1">
      <alignment horizontal="center" shrinkToFit="0" vertical="center" wrapText="1"/>
    </xf>
    <xf borderId="10" fillId="0" fontId="19" numFmtId="168" xfId="0" applyAlignment="1" applyBorder="1" applyFont="1" applyNumberFormat="1">
      <alignment horizontal="center" shrinkToFit="0" vertical="center" wrapText="1"/>
    </xf>
    <xf borderId="11" fillId="2" fontId="7" numFmtId="0" xfId="0" applyAlignment="1" applyBorder="1" applyFont="1">
      <alignment horizontal="left" shrinkToFit="0" vertical="center" wrapText="1"/>
    </xf>
    <xf borderId="11" fillId="2" fontId="20" numFmtId="166" xfId="0" applyAlignment="1" applyBorder="1" applyFont="1" applyNumberFormat="1">
      <alignment horizontal="center" shrinkToFit="0" vertical="center" wrapText="1"/>
    </xf>
    <xf borderId="11" fillId="0" fontId="21" numFmtId="0" xfId="0" applyAlignment="1" applyBorder="1" applyFont="1">
      <alignment horizontal="left" shrinkToFit="0" vertical="center" wrapText="1"/>
    </xf>
    <xf borderId="10" fillId="0" fontId="19" numFmtId="3" xfId="0" applyAlignment="1" applyBorder="1" applyFont="1" applyNumberFormat="1">
      <alignment horizontal="center" shrinkToFit="0" vertical="center" wrapText="1"/>
    </xf>
    <xf borderId="10" fillId="0" fontId="19" numFmtId="169" xfId="0" applyAlignment="1" applyBorder="1" applyFont="1" applyNumberFormat="1">
      <alignment horizontal="center" shrinkToFit="0" vertical="center" wrapText="1"/>
    </xf>
    <xf borderId="7" fillId="6" fontId="7" numFmtId="0" xfId="0" applyAlignment="1" applyBorder="1" applyFont="1">
      <alignment horizontal="left" shrinkToFit="0" vertical="center" wrapText="1"/>
    </xf>
    <xf borderId="10" fillId="0" fontId="19" numFmtId="164" xfId="0" applyAlignment="1" applyBorder="1" applyFont="1" applyNumberFormat="1">
      <alignment horizontal="center" shrinkToFit="0" vertical="center" wrapText="1"/>
    </xf>
    <xf borderId="10" fillId="0" fontId="19" numFmtId="166" xfId="0" applyAlignment="1" applyBorder="1" applyFont="1" applyNumberFormat="1">
      <alignment horizontal="center" shrinkToFit="0" vertical="center" wrapText="1"/>
    </xf>
    <xf borderId="11" fillId="6" fontId="20" numFmtId="0" xfId="0" applyAlignment="1" applyBorder="1" applyFont="1">
      <alignment horizontal="left" shrinkToFit="0" vertical="center" wrapText="1"/>
    </xf>
    <xf borderId="11" fillId="6" fontId="22" numFmtId="166" xfId="0" applyAlignment="1" applyBorder="1" applyFont="1" applyNumberFormat="1">
      <alignment horizontal="center" shrinkToFit="0" vertical="center" wrapText="1"/>
    </xf>
    <xf borderId="11" fillId="0" fontId="23" numFmtId="0" xfId="0" applyAlignment="1" applyBorder="1" applyFont="1">
      <alignment horizontal="left" shrinkToFit="0" vertical="center" wrapText="1"/>
    </xf>
    <xf borderId="10" fillId="0" fontId="19" numFmtId="0" xfId="0" applyAlignment="1" applyBorder="1" applyFont="1">
      <alignment horizontal="left" shrinkToFit="0" vertical="center" wrapText="1"/>
    </xf>
    <xf borderId="10" fillId="3" fontId="19" numFmtId="170" xfId="0" applyAlignment="1" applyBorder="1" applyFont="1" applyNumberFormat="1">
      <alignment horizontal="center" shrinkToFit="0" vertical="center" wrapText="1"/>
    </xf>
    <xf borderId="7" fillId="3" fontId="24" numFmtId="0" xfId="0" applyAlignment="1" applyBorder="1" applyFont="1">
      <alignment horizontal="left" shrinkToFit="0" vertical="center" wrapText="1"/>
    </xf>
    <xf borderId="12" fillId="5" fontId="16" numFmtId="166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12" fillId="5" fontId="16" numFmtId="165" xfId="0" applyAlignment="1" applyBorder="1" applyFont="1" applyNumberFormat="1">
      <alignment horizontal="center" shrinkToFit="0" vertical="center" wrapText="1"/>
    </xf>
    <xf borderId="10" fillId="3" fontId="8" numFmtId="169" xfId="0" applyAlignment="1" applyBorder="1" applyFont="1" applyNumberFormat="1">
      <alignment horizontal="center" shrinkToFit="0" vertical="center" wrapText="1"/>
    </xf>
    <xf borderId="10" fillId="3" fontId="8" numFmtId="171" xfId="0" applyAlignment="1" applyBorder="1" applyFont="1" applyNumberFormat="1">
      <alignment horizontal="center" shrinkToFit="0" vertical="center" wrapText="1"/>
    </xf>
    <xf borderId="10" fillId="3" fontId="8" numFmtId="172" xfId="0" applyAlignment="1" applyBorder="1" applyFont="1" applyNumberFormat="1">
      <alignment horizontal="center" shrinkToFit="0" vertical="center" wrapText="1"/>
    </xf>
    <xf borderId="10" fillId="0" fontId="25" numFmtId="0" xfId="0" applyAlignment="1" applyBorder="1" applyFont="1">
      <alignment shrinkToFit="0" vertical="bottom" wrapText="0"/>
    </xf>
    <xf borderId="10" fillId="3" fontId="8" numFmtId="170" xfId="0" applyAlignment="1" applyBorder="1" applyFont="1" applyNumberFormat="1">
      <alignment horizontal="center" shrinkToFit="0" vertical="center" wrapText="1"/>
    </xf>
    <xf borderId="10" fillId="0" fontId="19" numFmtId="170" xfId="0" applyAlignment="1" applyBorder="1" applyFont="1" applyNumberFormat="1">
      <alignment horizontal="center" shrinkToFit="0" vertical="center" wrapText="1"/>
    </xf>
    <xf borderId="10" fillId="3" fontId="8" numFmtId="173" xfId="0" applyAlignment="1" applyBorder="1" applyFont="1" applyNumberFormat="1">
      <alignment horizontal="center" shrinkToFit="0" vertical="center" wrapText="1"/>
    </xf>
    <xf borderId="10" fillId="0" fontId="19" numFmtId="174" xfId="0" applyAlignment="1" applyBorder="1" applyFont="1" applyNumberFormat="1">
      <alignment horizontal="center" shrinkToFit="0" vertical="center" wrapText="1"/>
    </xf>
    <xf borderId="11" fillId="2" fontId="7" numFmtId="170" xfId="0" applyAlignment="1" applyBorder="1" applyFont="1" applyNumberFormat="1">
      <alignment horizontal="center" shrinkToFit="0" vertical="center" wrapText="1"/>
    </xf>
    <xf borderId="7" fillId="6" fontId="20" numFmtId="0" xfId="0" applyAlignment="1" applyBorder="1" applyFont="1">
      <alignment horizontal="center" shrinkToFit="0" vertical="center" wrapText="1"/>
    </xf>
    <xf borderId="14" fillId="5" fontId="5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7" fillId="4" fontId="20" numFmtId="0" xfId="0" applyAlignment="1" applyBorder="1" applyFont="1">
      <alignment horizontal="center" shrinkToFit="0" vertical="center" wrapText="1"/>
    </xf>
    <xf borderId="12" fillId="3" fontId="19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10" fillId="5" fontId="5" numFmtId="166" xfId="0" applyAlignment="1" applyBorder="1" applyFont="1" applyNumberFormat="1">
      <alignment horizontal="center" shrinkToFit="0" vertical="center" wrapText="1"/>
    </xf>
    <xf borderId="10" fillId="5" fontId="5" numFmtId="170" xfId="0" applyAlignment="1" applyBorder="1" applyFont="1" applyNumberFormat="1">
      <alignment horizontal="center" shrinkToFit="0" vertical="center" wrapText="1"/>
    </xf>
    <xf borderId="10" fillId="5" fontId="5" numFmtId="175" xfId="0" applyAlignment="1" applyBorder="1" applyFont="1" applyNumberFormat="1">
      <alignment horizontal="center" shrinkToFit="0" vertical="center" wrapText="1"/>
    </xf>
    <xf borderId="10" fillId="5" fontId="5" numFmtId="172" xfId="0" applyAlignment="1" applyBorder="1" applyFont="1" applyNumberFormat="1">
      <alignment horizontal="center" shrinkToFit="0" vertical="center" wrapText="1"/>
    </xf>
    <xf borderId="10" fillId="5" fontId="5" numFmtId="176" xfId="0" applyAlignment="1" applyBorder="1" applyFont="1" applyNumberFormat="1">
      <alignment horizontal="center" shrinkToFit="0" vertical="center" wrapText="1"/>
    </xf>
    <xf borderId="7" fillId="2" fontId="26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28" numFmtId="0" xfId="0" applyAlignment="1" applyFont="1">
      <alignment horizontal="left" shrinkToFit="0" vertical="center" wrapText="1"/>
    </xf>
    <xf borderId="1" fillId="6" fontId="22" numFmtId="0" xfId="0" applyAlignment="1" applyBorder="1" applyFont="1">
      <alignment horizontal="center" shrinkToFit="0" vertical="center" wrapText="1"/>
    </xf>
    <xf borderId="0" fillId="0" fontId="29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50.71"/>
    <col customWidth="1" min="3" max="3" width="35.0"/>
    <col customWidth="1" min="4" max="5" width="18.0"/>
    <col customWidth="1" min="6" max="6" width="66.86"/>
    <col customWidth="1" min="7" max="26" width="8.71"/>
  </cols>
  <sheetData>
    <row r="2" ht="31.5" customHeight="1">
      <c r="B2" s="1" t="s">
        <v>0</v>
      </c>
      <c r="C2" s="2"/>
      <c r="D2" s="2"/>
      <c r="E2" s="2"/>
      <c r="F2" s="3"/>
    </row>
    <row r="3" ht="31.5" customHeight="1">
      <c r="B3" s="4"/>
      <c r="C3" s="5"/>
      <c r="D3" s="5"/>
      <c r="E3" s="5"/>
      <c r="F3" s="6"/>
    </row>
    <row r="4" ht="30.75" customHeight="1">
      <c r="B4" s="7" t="s">
        <v>1</v>
      </c>
      <c r="C4" s="8"/>
      <c r="D4" s="8"/>
      <c r="E4" s="8"/>
      <c r="F4" s="9"/>
    </row>
    <row r="6" ht="24.0" customHeight="1">
      <c r="B6" s="10" t="s">
        <v>2</v>
      </c>
    </row>
    <row r="8" ht="19.5" customHeight="1">
      <c r="B8" s="11" t="s">
        <v>3</v>
      </c>
    </row>
    <row r="9" ht="31.5" customHeight="1">
      <c r="B9" s="12" t="s">
        <v>4</v>
      </c>
    </row>
    <row r="11" ht="19.5" customHeight="1">
      <c r="B11" s="11" t="s">
        <v>5</v>
      </c>
    </row>
    <row r="12" ht="31.5" customHeight="1">
      <c r="B12" s="12" t="s">
        <v>6</v>
      </c>
    </row>
    <row r="14" ht="19.5" customHeight="1">
      <c r="B14" s="11" t="s">
        <v>7</v>
      </c>
    </row>
    <row r="15" ht="31.5" customHeight="1">
      <c r="B15" s="12" t="s">
        <v>8</v>
      </c>
    </row>
    <row r="17" ht="19.5" customHeight="1">
      <c r="B17" s="11" t="s">
        <v>9</v>
      </c>
    </row>
    <row r="18" ht="31.5" customHeight="1">
      <c r="B18" s="12" t="s">
        <v>10</v>
      </c>
    </row>
    <row r="21" ht="21.75" customHeight="1">
      <c r="B21" s="13" t="s">
        <v>11</v>
      </c>
      <c r="C21" s="8"/>
      <c r="D21" s="8"/>
      <c r="E21" s="8"/>
      <c r="F21" s="9"/>
    </row>
    <row r="22" ht="21.75" customHeight="1">
      <c r="B22" s="14" t="s">
        <v>12</v>
      </c>
      <c r="C22" s="8"/>
      <c r="D22" s="8"/>
      <c r="E22" s="8"/>
      <c r="F22" s="9"/>
    </row>
    <row r="23" ht="21.75" customHeight="1">
      <c r="B23" s="14" t="s">
        <v>13</v>
      </c>
      <c r="C23" s="8"/>
      <c r="D23" s="8"/>
      <c r="E23" s="8"/>
      <c r="F23" s="9"/>
    </row>
    <row r="24" ht="21.75" customHeight="1">
      <c r="B24" s="14" t="s">
        <v>14</v>
      </c>
      <c r="C24" s="8"/>
      <c r="D24" s="8"/>
      <c r="E24" s="8"/>
      <c r="F24" s="9"/>
    </row>
    <row r="25" ht="21.75" customHeight="1">
      <c r="B25" s="14" t="s">
        <v>15</v>
      </c>
      <c r="C25" s="8"/>
      <c r="D25" s="8"/>
      <c r="E25" s="8"/>
      <c r="F25" s="9"/>
    </row>
    <row r="26" ht="21.75" customHeight="1">
      <c r="B26" s="14" t="s">
        <v>16</v>
      </c>
      <c r="C26" s="8"/>
      <c r="D26" s="8"/>
      <c r="E26" s="8"/>
      <c r="F26" s="9"/>
    </row>
    <row r="27" ht="15.75" customHeight="1"/>
    <row r="28" ht="15.75" customHeight="1"/>
    <row r="29" ht="21.75" customHeight="1">
      <c r="B29" s="13" t="s">
        <v>17</v>
      </c>
      <c r="C29" s="8"/>
      <c r="D29" s="8"/>
      <c r="E29" s="8"/>
      <c r="F29" s="9"/>
    </row>
    <row r="30" ht="21.75" customHeight="1">
      <c r="B30" s="15" t="s">
        <v>18</v>
      </c>
      <c r="C30" s="12" t="s">
        <v>19</v>
      </c>
    </row>
    <row r="31" ht="21.75" customHeight="1">
      <c r="B31" s="15" t="s">
        <v>20</v>
      </c>
      <c r="C31" s="12" t="s">
        <v>21</v>
      </c>
    </row>
    <row r="32" ht="21.75" customHeight="1">
      <c r="B32" s="15" t="s">
        <v>22</v>
      </c>
      <c r="C32" s="12" t="s">
        <v>23</v>
      </c>
    </row>
    <row r="33" ht="21.75" customHeight="1">
      <c r="B33" s="15" t="s">
        <v>24</v>
      </c>
      <c r="C33" s="12" t="s">
        <v>25</v>
      </c>
    </row>
    <row r="34" ht="15.75" customHeight="1"/>
    <row r="35" ht="15.75" customHeight="1"/>
    <row r="36" ht="15.0" customHeight="1">
      <c r="B36" s="16" t="s">
        <v>26</v>
      </c>
    </row>
    <row r="37" ht="19.5" customHeight="1">
      <c r="B37" s="17" t="s">
        <v>27</v>
      </c>
    </row>
    <row r="38" ht="15.75" customHeight="1"/>
    <row r="39" ht="15.0" customHeight="1">
      <c r="B39" s="18" t="s">
        <v>28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B2:F3"/>
    <mergeCell ref="B4:F4"/>
    <mergeCell ref="B6:F6"/>
    <mergeCell ref="B8:F8"/>
    <mergeCell ref="B9:F9"/>
    <mergeCell ref="B11:F11"/>
    <mergeCell ref="B12:F12"/>
    <mergeCell ref="B14:F14"/>
    <mergeCell ref="B15:F15"/>
    <mergeCell ref="B17:F17"/>
    <mergeCell ref="B18:F18"/>
    <mergeCell ref="B21:F21"/>
    <mergeCell ref="B22:F22"/>
    <mergeCell ref="B23:F23"/>
    <mergeCell ref="C33:F33"/>
    <mergeCell ref="B36:F36"/>
    <mergeCell ref="B37:F37"/>
    <mergeCell ref="B39:F39"/>
    <mergeCell ref="B24:F24"/>
    <mergeCell ref="B25:F25"/>
    <mergeCell ref="B26:F26"/>
    <mergeCell ref="B29:F29"/>
    <mergeCell ref="C30:F30"/>
    <mergeCell ref="C31:F31"/>
    <mergeCell ref="C32:F32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62.57"/>
    <col customWidth="1" min="3" max="3" width="30.0"/>
    <col customWidth="1" min="4" max="4" width="62.71"/>
  </cols>
  <sheetData>
    <row r="2" ht="27.75" customHeight="1">
      <c r="B2" s="19" t="s">
        <v>29</v>
      </c>
      <c r="C2" s="2"/>
      <c r="D2" s="3"/>
    </row>
    <row r="3" ht="27.75" customHeight="1">
      <c r="B3" s="4"/>
      <c r="C3" s="5"/>
      <c r="D3" s="6"/>
    </row>
    <row r="4" ht="21.75" customHeight="1">
      <c r="B4" s="20" t="s">
        <v>30</v>
      </c>
    </row>
    <row r="6" ht="24.0" customHeight="1">
      <c r="B6" s="21" t="s">
        <v>31</v>
      </c>
      <c r="C6" s="21" t="s">
        <v>32</v>
      </c>
      <c r="D6" s="21" t="s">
        <v>33</v>
      </c>
    </row>
    <row r="8" ht="24.0" customHeight="1">
      <c r="B8" s="22" t="s">
        <v>34</v>
      </c>
      <c r="C8" s="8"/>
      <c r="D8" s="9"/>
    </row>
    <row r="9" ht="21.75" customHeight="1">
      <c r="B9" s="23" t="s">
        <v>35</v>
      </c>
      <c r="C9" s="24">
        <v>3.0</v>
      </c>
      <c r="D9" s="25" t="s">
        <v>36</v>
      </c>
    </row>
    <row r="10" ht="21.75" customHeight="1">
      <c r="B10" s="23" t="s">
        <v>37</v>
      </c>
      <c r="C10" s="26">
        <v>8.0</v>
      </c>
      <c r="D10" s="25" t="s">
        <v>38</v>
      </c>
    </row>
    <row r="11" ht="21.75" customHeight="1">
      <c r="B11" s="23" t="s">
        <v>39</v>
      </c>
      <c r="C11" s="24">
        <v>40.0</v>
      </c>
      <c r="D11" s="25" t="s">
        <v>40</v>
      </c>
    </row>
    <row r="12" ht="21.75" customHeight="1">
      <c r="B12" s="23" t="s">
        <v>41</v>
      </c>
      <c r="C12" s="24">
        <v>10.0</v>
      </c>
      <c r="D12" s="25" t="s">
        <v>42</v>
      </c>
    </row>
    <row r="13" ht="21.75" customHeight="1">
      <c r="B13" s="23" t="s">
        <v>43</v>
      </c>
      <c r="C13" s="27">
        <v>0.15</v>
      </c>
      <c r="D13" s="25" t="s">
        <v>44</v>
      </c>
    </row>
    <row r="15" ht="24.0" customHeight="1">
      <c r="B15" s="22" t="s">
        <v>45</v>
      </c>
      <c r="C15" s="8"/>
      <c r="D15" s="9"/>
    </row>
    <row r="16" ht="21.75" customHeight="1">
      <c r="B16" s="23" t="s">
        <v>46</v>
      </c>
      <c r="C16" s="28">
        <v>300.0</v>
      </c>
      <c r="D16" s="25" t="s">
        <v>47</v>
      </c>
    </row>
    <row r="17" ht="21.75" customHeight="1">
      <c r="B17" s="23" t="s">
        <v>48</v>
      </c>
      <c r="C17" s="28">
        <v>200.0</v>
      </c>
      <c r="D17" s="25" t="s">
        <v>49</v>
      </c>
    </row>
    <row r="18" ht="21.75" customHeight="1">
      <c r="B18" s="23" t="s">
        <v>50</v>
      </c>
      <c r="C18" s="28">
        <v>150.0</v>
      </c>
      <c r="D18" s="25" t="s">
        <v>51</v>
      </c>
    </row>
    <row r="19" ht="21.75" customHeight="1">
      <c r="B19" s="23" t="s">
        <v>52</v>
      </c>
      <c r="C19" s="28">
        <v>250.0</v>
      </c>
      <c r="D19" s="25" t="s">
        <v>53</v>
      </c>
    </row>
    <row r="20" ht="21.75" customHeight="1">
      <c r="B20" s="23" t="s">
        <v>54</v>
      </c>
      <c r="C20" s="28">
        <v>150.0</v>
      </c>
      <c r="D20" s="25" t="s">
        <v>55</v>
      </c>
    </row>
    <row r="21" ht="15.75" customHeight="1"/>
    <row r="22" ht="24.0" customHeight="1">
      <c r="B22" s="22" t="s">
        <v>56</v>
      </c>
      <c r="C22" s="8"/>
      <c r="D22" s="9"/>
    </row>
    <row r="23" ht="21.75" customHeight="1">
      <c r="B23" s="23" t="s">
        <v>57</v>
      </c>
      <c r="C23" s="29">
        <v>10000.0</v>
      </c>
      <c r="D23" s="25" t="s">
        <v>58</v>
      </c>
    </row>
    <row r="24" ht="21.75" customHeight="1">
      <c r="B24" s="23" t="s">
        <v>59</v>
      </c>
      <c r="C24" s="30">
        <v>0.15</v>
      </c>
      <c r="D24" s="25" t="s">
        <v>60</v>
      </c>
    </row>
    <row r="25" ht="21.75" customHeight="1">
      <c r="B25" s="23" t="s">
        <v>61</v>
      </c>
      <c r="C25" s="24">
        <v>2.0</v>
      </c>
      <c r="D25" s="25" t="s">
        <v>62</v>
      </c>
    </row>
    <row r="26" ht="15.75" customHeight="1"/>
    <row r="27" ht="24.0" customHeight="1">
      <c r="B27" s="22" t="s">
        <v>63</v>
      </c>
      <c r="C27" s="8"/>
      <c r="D27" s="9"/>
    </row>
    <row r="28" ht="21.75" customHeight="1">
      <c r="B28" s="23" t="s">
        <v>64</v>
      </c>
      <c r="C28" s="29">
        <v>400.0</v>
      </c>
      <c r="D28" s="25" t="s">
        <v>65</v>
      </c>
    </row>
    <row r="29" ht="21.75" customHeight="1">
      <c r="B29" s="23" t="s">
        <v>66</v>
      </c>
      <c r="C29" s="27">
        <v>0.04</v>
      </c>
      <c r="D29" s="25" t="s">
        <v>67</v>
      </c>
    </row>
    <row r="30" ht="21.75" customHeight="1">
      <c r="B30" s="23" t="s">
        <v>68</v>
      </c>
      <c r="C30" s="27">
        <v>0.05</v>
      </c>
      <c r="D30" s="25" t="s">
        <v>69</v>
      </c>
    </row>
    <row r="31" ht="21.75" customHeight="1">
      <c r="B31" s="23" t="s">
        <v>70</v>
      </c>
      <c r="C31" s="27">
        <v>0.3</v>
      </c>
      <c r="D31" s="25" t="s">
        <v>71</v>
      </c>
    </row>
    <row r="32" ht="21.75" customHeight="1">
      <c r="B32" s="23" t="s">
        <v>72</v>
      </c>
      <c r="C32" s="27">
        <v>0.25</v>
      </c>
      <c r="D32" s="25" t="s">
        <v>73</v>
      </c>
    </row>
    <row r="33" ht="15.75" customHeight="1"/>
    <row r="34" ht="24.0" customHeight="1">
      <c r="B34" s="22" t="s">
        <v>74</v>
      </c>
      <c r="C34" s="8"/>
      <c r="D34" s="9"/>
    </row>
    <row r="35" ht="21.75" customHeight="1">
      <c r="B35" s="23" t="s">
        <v>75</v>
      </c>
      <c r="C35" s="28">
        <v>15000.0</v>
      </c>
      <c r="D35" s="25" t="s">
        <v>76</v>
      </c>
    </row>
    <row r="36" ht="15.75" customHeight="1"/>
    <row r="37" ht="15.75" customHeight="1"/>
    <row r="38" ht="21.75" customHeight="1">
      <c r="B38" s="31" t="s">
        <v>77</v>
      </c>
      <c r="C38" s="8"/>
      <c r="D38" s="9"/>
    </row>
    <row r="39" ht="19.5" customHeight="1">
      <c r="B39" s="32" t="s">
        <v>78</v>
      </c>
      <c r="C39" s="8"/>
      <c r="D39" s="9"/>
    </row>
    <row r="40" ht="19.5" customHeight="1">
      <c r="B40" s="32" t="s">
        <v>79</v>
      </c>
      <c r="C40" s="8"/>
      <c r="D40" s="9"/>
    </row>
    <row r="41" ht="19.5" customHeight="1">
      <c r="B41" s="32" t="s">
        <v>80</v>
      </c>
      <c r="C41" s="8"/>
      <c r="D41" s="9"/>
    </row>
    <row r="42" ht="19.5" customHeight="1">
      <c r="B42" s="32" t="s">
        <v>81</v>
      </c>
      <c r="C42" s="8"/>
      <c r="D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38:D38"/>
    <mergeCell ref="B39:D39"/>
    <mergeCell ref="B40:D40"/>
    <mergeCell ref="B41:D41"/>
    <mergeCell ref="B42:D42"/>
    <mergeCell ref="B2:D3"/>
    <mergeCell ref="B4:D4"/>
    <mergeCell ref="B8:D8"/>
    <mergeCell ref="B15:D15"/>
    <mergeCell ref="B22:D22"/>
    <mergeCell ref="B27:D27"/>
    <mergeCell ref="B34:D34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56.0"/>
    <col customWidth="1" min="3" max="3" width="34.86"/>
    <col customWidth="1" min="4" max="4" width="57.43"/>
  </cols>
  <sheetData>
    <row r="2" ht="27.75" customHeight="1">
      <c r="B2" s="19" t="s">
        <v>82</v>
      </c>
      <c r="C2" s="2"/>
      <c r="D2" s="3"/>
    </row>
    <row r="3" ht="27.75" customHeight="1">
      <c r="B3" s="4"/>
      <c r="C3" s="5"/>
      <c r="D3" s="6"/>
    </row>
    <row r="4" ht="21.75" customHeight="1">
      <c r="B4" s="33" t="s">
        <v>83</v>
      </c>
    </row>
    <row r="6" ht="24.0" customHeight="1">
      <c r="B6" s="21" t="s">
        <v>84</v>
      </c>
      <c r="C6" s="21" t="s">
        <v>85</v>
      </c>
      <c r="D6" s="21" t="s">
        <v>86</v>
      </c>
    </row>
    <row r="8" ht="24.0" customHeight="1">
      <c r="B8" s="22" t="s">
        <v>87</v>
      </c>
      <c r="C8" s="8"/>
      <c r="D8" s="9"/>
    </row>
    <row r="9" ht="21.75" customHeight="1">
      <c r="B9" s="23" t="s">
        <v>88</v>
      </c>
      <c r="C9" s="34">
        <f>'Your Operation'!C9*'Your Operation'!C10*'Your Operation'!C11*4.33*(1+'Your Operation'!C13)</f>
        <v>4780.32</v>
      </c>
      <c r="D9" s="25" t="s">
        <v>89</v>
      </c>
    </row>
    <row r="10" ht="21.75" customHeight="1">
      <c r="B10" s="23" t="s">
        <v>90</v>
      </c>
      <c r="C10" s="34">
        <f>'Your Operation'!C12*4.33*75</f>
        <v>3247.5</v>
      </c>
      <c r="D10" s="25" t="s">
        <v>91</v>
      </c>
    </row>
    <row r="11" ht="21.75" customHeight="1">
      <c r="B11" s="23" t="s">
        <v>92</v>
      </c>
      <c r="C11" s="34">
        <f>'Your Operation'!C16+'Your Operation'!C17+'Your Operation'!C18+'Your Operation'!C19+'Your Operation'!C20</f>
        <v>1050</v>
      </c>
      <c r="D11" s="25" t="s">
        <v>93</v>
      </c>
    </row>
    <row r="12" ht="21.75" customHeight="1">
      <c r="B12" s="23" t="s">
        <v>94</v>
      </c>
      <c r="C12" s="34">
        <f>IFERROR('Your Operation'!C23*'Your Operation'!C24/'Your Operation'!C25,0)</f>
        <v>750</v>
      </c>
      <c r="D12" s="25" t="s">
        <v>95</v>
      </c>
    </row>
    <row r="13" ht="21.75" customHeight="1">
      <c r="B13" s="23" t="s">
        <v>96</v>
      </c>
      <c r="C13" s="34">
        <f>'Your Operation'!C9*0.12/12*40*'Your Operation'!C10</f>
        <v>9.6</v>
      </c>
      <c r="D13" s="25" t="s">
        <v>97</v>
      </c>
    </row>
    <row r="14" ht="21.75" customHeight="1">
      <c r="B14" s="23" t="s">
        <v>98</v>
      </c>
      <c r="C14" s="34">
        <f>('Your Operation'!C28*22*'Your Operation'!C9)*0.25/100</f>
        <v>66</v>
      </c>
      <c r="D14" s="25" t="s">
        <v>99</v>
      </c>
    </row>
    <row r="15" ht="27.75" customHeight="1">
      <c r="B15" s="35" t="s">
        <v>100</v>
      </c>
      <c r="C15" s="36">
        <f>SUM(C9:C14)</f>
        <v>9903.42</v>
      </c>
      <c r="D15" s="37" t="s">
        <v>101</v>
      </c>
    </row>
    <row r="18" ht="24.0" customHeight="1">
      <c r="B18" s="22" t="s">
        <v>102</v>
      </c>
      <c r="C18" s="8"/>
      <c r="D18" s="9"/>
    </row>
    <row r="19" ht="21.75" customHeight="1">
      <c r="B19" s="23" t="s">
        <v>103</v>
      </c>
      <c r="C19" s="38">
        <f>'Your Operation'!C28*22*'Your Operation'!C9</f>
        <v>26400</v>
      </c>
      <c r="D19" s="25" t="s">
        <v>104</v>
      </c>
    </row>
    <row r="20" ht="21.75" customHeight="1">
      <c r="B20" s="23" t="s">
        <v>105</v>
      </c>
      <c r="C20" s="38">
        <f>C19*'Your Operation'!C29</f>
        <v>1056</v>
      </c>
      <c r="D20" s="25" t="s">
        <v>106</v>
      </c>
    </row>
    <row r="21" ht="21.75" customHeight="1">
      <c r="B21" s="23" t="s">
        <v>107</v>
      </c>
      <c r="C21" s="38">
        <f>C20*'Your Operation'!C30</f>
        <v>52.8</v>
      </c>
      <c r="D21" s="25" t="s">
        <v>108</v>
      </c>
    </row>
    <row r="22" ht="21.75" customHeight="1">
      <c r="B22" s="23" t="s">
        <v>109</v>
      </c>
      <c r="C22" s="39">
        <f>C21*'Your Operation'!C31</f>
        <v>15.84</v>
      </c>
      <c r="D22" s="25" t="s">
        <v>110</v>
      </c>
    </row>
    <row r="23" ht="21.75" customHeight="1">
      <c r="B23" s="23" t="s">
        <v>111</v>
      </c>
      <c r="C23" s="39">
        <f>C22*'Your Operation'!C32</f>
        <v>3.96</v>
      </c>
      <c r="D23" s="25" t="s">
        <v>112</v>
      </c>
    </row>
    <row r="24" ht="15.75" customHeight="1"/>
    <row r="25" ht="15.75" customHeight="1"/>
    <row r="26" ht="24.0" customHeight="1">
      <c r="B26" s="40" t="s">
        <v>113</v>
      </c>
      <c r="C26" s="8"/>
      <c r="D26" s="9"/>
    </row>
    <row r="27" ht="21.75" customHeight="1">
      <c r="B27" s="23" t="s">
        <v>114</v>
      </c>
      <c r="C27" s="41">
        <f>IFERROR(C15/C19,0)</f>
        <v>0.3751295455</v>
      </c>
      <c r="D27" s="25" t="s">
        <v>115</v>
      </c>
    </row>
    <row r="28" ht="21.75" customHeight="1">
      <c r="B28" s="23" t="s">
        <v>116</v>
      </c>
      <c r="C28" s="41">
        <f>IFERROR(C15/C20,0)</f>
        <v>9.378238636</v>
      </c>
      <c r="D28" s="25" t="s">
        <v>117</v>
      </c>
    </row>
    <row r="29" ht="21.75" customHeight="1">
      <c r="B29" s="23" t="s">
        <v>118</v>
      </c>
      <c r="C29" s="42">
        <f>IFERROR(C15/C21,0)</f>
        <v>187.5647727</v>
      </c>
      <c r="D29" s="25" t="s">
        <v>119</v>
      </c>
    </row>
    <row r="30" ht="21.75" customHeight="1">
      <c r="B30" s="23" t="s">
        <v>120</v>
      </c>
      <c r="C30" s="42">
        <f>IFERROR(C15/C22,0)</f>
        <v>625.2159091</v>
      </c>
      <c r="D30" s="25" t="s">
        <v>121</v>
      </c>
    </row>
    <row r="31" ht="36.0" customHeight="1">
      <c r="B31" s="43" t="s">
        <v>122</v>
      </c>
      <c r="C31" s="44">
        <f>IFERROR(C15/C23,0)</f>
        <v>2500.863636</v>
      </c>
      <c r="D31" s="45" t="s">
        <v>123</v>
      </c>
    </row>
    <row r="32" ht="21.75" customHeight="1">
      <c r="B32" s="46" t="s">
        <v>124</v>
      </c>
      <c r="C32" s="47">
        <f>'Your Operation'!C35-C31</f>
        <v>12499.13636</v>
      </c>
      <c r="D32" s="25" t="s">
        <v>125</v>
      </c>
    </row>
    <row r="33" ht="21.75" customHeight="1">
      <c r="B33" s="46" t="s">
        <v>126</v>
      </c>
      <c r="C33" s="47">
        <f>C32*C23</f>
        <v>49496.58</v>
      </c>
      <c r="D33" s="25" t="s">
        <v>127</v>
      </c>
    </row>
    <row r="34" ht="15.75" customHeight="1"/>
    <row r="35" ht="15.75" customHeight="1"/>
    <row r="36" ht="21.75" customHeight="1">
      <c r="B36" s="13" t="s">
        <v>128</v>
      </c>
      <c r="C36" s="8"/>
      <c r="D36" s="9"/>
    </row>
    <row r="37" ht="31.5" customHeight="1">
      <c r="B37" s="48" t="s">
        <v>129</v>
      </c>
      <c r="C37" s="8"/>
      <c r="D37" s="9"/>
    </row>
    <row r="38" ht="31.5" customHeight="1">
      <c r="B38" s="48" t="s">
        <v>130</v>
      </c>
      <c r="C38" s="8"/>
      <c r="D38" s="9"/>
    </row>
    <row r="39" ht="31.5" customHeight="1">
      <c r="B39" s="48" t="s">
        <v>131</v>
      </c>
      <c r="C39" s="8"/>
      <c r="D39" s="9"/>
    </row>
    <row r="40" ht="31.5" customHeight="1">
      <c r="B40" s="48" t="s">
        <v>132</v>
      </c>
      <c r="C40" s="8"/>
      <c r="D40" s="9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38:D38"/>
    <mergeCell ref="B39:D39"/>
    <mergeCell ref="B40:D40"/>
    <mergeCell ref="B2:D3"/>
    <mergeCell ref="B4:D4"/>
    <mergeCell ref="B8:D8"/>
    <mergeCell ref="B18:D18"/>
    <mergeCell ref="B26:D26"/>
    <mergeCell ref="B36:D36"/>
    <mergeCell ref="B37:D37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52.14"/>
    <col customWidth="1" min="3" max="3" width="27.71"/>
    <col customWidth="1" min="4" max="4" width="26.71"/>
    <col customWidth="1" min="5" max="5" width="55.14"/>
  </cols>
  <sheetData>
    <row r="2" ht="27.75" customHeight="1">
      <c r="B2" s="19" t="s">
        <v>133</v>
      </c>
      <c r="C2" s="2"/>
      <c r="D2" s="2"/>
      <c r="E2" s="3"/>
    </row>
    <row r="3" ht="27.75" customHeight="1">
      <c r="B3" s="4"/>
      <c r="C3" s="5"/>
      <c r="D3" s="5"/>
      <c r="E3" s="6"/>
    </row>
    <row r="4" ht="21.75" customHeight="1">
      <c r="B4" s="20" t="s">
        <v>134</v>
      </c>
    </row>
    <row r="6" ht="24.0" customHeight="1">
      <c r="B6" s="22" t="s">
        <v>135</v>
      </c>
      <c r="C6" s="8"/>
      <c r="D6" s="8"/>
      <c r="E6" s="9"/>
    </row>
    <row r="7" ht="21.75" customHeight="1">
      <c r="B7" s="23" t="s">
        <v>136</v>
      </c>
      <c r="C7" s="49">
        <v>500.0</v>
      </c>
      <c r="D7" s="50"/>
      <c r="E7" s="25" t="s">
        <v>137</v>
      </c>
    </row>
    <row r="8" ht="21.75" customHeight="1">
      <c r="B8" s="23" t="s">
        <v>138</v>
      </c>
      <c r="C8" s="51">
        <v>0.7</v>
      </c>
      <c r="D8" s="50"/>
      <c r="E8" s="25" t="s">
        <v>139</v>
      </c>
    </row>
    <row r="9" ht="21.75" customHeight="1">
      <c r="B9" s="23" t="s">
        <v>140</v>
      </c>
      <c r="C9" s="51">
        <v>0.35</v>
      </c>
      <c r="D9" s="50"/>
      <c r="E9" s="25" t="s">
        <v>141</v>
      </c>
    </row>
    <row r="12" ht="24.0" customHeight="1">
      <c r="B12" s="13" t="s">
        <v>142</v>
      </c>
      <c r="C12" s="8"/>
      <c r="D12" s="8"/>
      <c r="E12" s="9"/>
    </row>
    <row r="13" ht="24.0" customHeight="1">
      <c r="B13" s="21" t="s">
        <v>84</v>
      </c>
      <c r="C13" s="21" t="s">
        <v>143</v>
      </c>
      <c r="D13" s="21" t="s">
        <v>0</v>
      </c>
      <c r="E13" s="21" t="s">
        <v>144</v>
      </c>
    </row>
    <row r="14" ht="24.0" customHeight="1">
      <c r="B14" s="46" t="s">
        <v>145</v>
      </c>
      <c r="C14" s="52">
        <f>'Real Cost Per Deal'!C23</f>
        <v>3.96</v>
      </c>
      <c r="D14" s="52">
        <f>'Real Cost Per Deal'!C23</f>
        <v>3.96</v>
      </c>
      <c r="E14" s="39" t="str">
        <f>""</f>
        <v/>
      </c>
    </row>
    <row r="15" ht="24.0" customHeight="1">
      <c r="B15" s="46" t="s">
        <v>146</v>
      </c>
      <c r="C15" s="53">
        <f>'Real Cost Per Deal'!C19</f>
        <v>26400</v>
      </c>
      <c r="D15" s="54">
        <f>IFERROR('Real Cost Per Deal'!C23/(C8*C9),0)</f>
        <v>16.16326531</v>
      </c>
      <c r="E15" s="55"/>
    </row>
    <row r="16" ht="24.0" customHeight="1">
      <c r="B16" s="46" t="s">
        <v>147</v>
      </c>
      <c r="C16" s="56">
        <f>'Real Cost Per Deal'!C15</f>
        <v>9903.42</v>
      </c>
      <c r="D16" s="56">
        <f>D15*C7</f>
        <v>8081.632653</v>
      </c>
      <c r="E16" s="57">
        <f>'Real Cost Per Deal'!C15-(D15*C7)</f>
        <v>1821.787347</v>
      </c>
    </row>
    <row r="17" ht="24.0" customHeight="1">
      <c r="B17" s="46" t="s">
        <v>148</v>
      </c>
      <c r="C17" s="56">
        <f>'Real Cost Per Deal'!C31</f>
        <v>2500.863636</v>
      </c>
      <c r="D17" s="56">
        <f>IFERROR(D16/'Real Cost Per Deal'!C23,0)</f>
        <v>2040.816327</v>
      </c>
      <c r="E17" s="57">
        <f>'Real Cost Per Deal'!C31-IFERROR(D16/'Real Cost Per Deal'!C23,0)</f>
        <v>460.0473098</v>
      </c>
    </row>
    <row r="18" ht="24.0" customHeight="1">
      <c r="B18" s="46" t="s">
        <v>149</v>
      </c>
      <c r="C18" s="56">
        <f>'Your Operation'!C35-'Real Cost Per Deal'!C31</f>
        <v>12499.13636</v>
      </c>
      <c r="D18" s="56">
        <f>'Your Operation'!C35-IFERROR(D16/'Real Cost Per Deal'!C23,0)</f>
        <v>12959.18367</v>
      </c>
      <c r="E18" s="57">
        <f>(('Your Operation'!C35-IFERROR(D16/'Real Cost Per Deal'!C23,0)))-('Your Operation'!C35-'Real Cost Per Deal'!C31)</f>
        <v>460.0473098</v>
      </c>
    </row>
    <row r="19" ht="24.0" customHeight="1">
      <c r="B19" s="46" t="s">
        <v>150</v>
      </c>
      <c r="C19" s="58">
        <f>('Your Operation'!C11*4.33*'Your Operation'!C9)+('Your Operation'!C12*4.33)</f>
        <v>562.9</v>
      </c>
      <c r="D19" s="58">
        <f>D15*0.25</f>
        <v>4.040816327</v>
      </c>
      <c r="E19" s="59">
        <f>C19-D19</f>
        <v>558.8591837</v>
      </c>
    </row>
    <row r="20" ht="30.0" customHeight="1">
      <c r="B20" s="35" t="s">
        <v>151</v>
      </c>
      <c r="C20" s="60">
        <f>'Real Cost Per Deal'!C33*12</f>
        <v>593958.96</v>
      </c>
      <c r="D20" s="60">
        <f>(('Your Operation'!C35-IFERROR(D16/'Real Cost Per Deal'!C23,0))*'Real Cost Per Deal'!C23)*12</f>
        <v>615820.4082</v>
      </c>
      <c r="E20" s="60">
        <f>(('Your Operation'!C35-IFERROR(D16/'Real Cost Per Deal'!C23,0))*'Real Cost Per Deal'!C23)*12-'Real Cost Per Deal'!C33*12</f>
        <v>21861.44816</v>
      </c>
    </row>
    <row r="21" ht="15.75" customHeight="1"/>
    <row r="22" ht="15.75" customHeight="1"/>
    <row r="23" ht="25.5" customHeight="1">
      <c r="B23" s="61" t="s">
        <v>152</v>
      </c>
      <c r="C23" s="8"/>
      <c r="D23" s="8"/>
      <c r="E23" s="9"/>
    </row>
    <row r="24" ht="55.5" customHeight="1">
      <c r="B24" s="62" t="str">
        <f>IF(E20&gt;0,"Switching to Boostzer would net you " &amp; TEXT(E20,"$#,##0") &amp; " more per year — while saving " &amp; TEXT(E19,"#,##0") &amp; " hours per month.",IF(E20&lt;0,"Your current cold call operation is winning on pure dollars — but you are trading " &amp; TEXT(E19,"#,##0") &amp; " hours per month to do it. The question is whether your time is worth the difference.","Your cold call operation and Boostzer are roughly even on dollars. But Boostzer saves you " &amp; TEXT(E19,"#,##0") &amp; " hours per month — hours you could spend closing deals instead of managing callers."))</f>
        <v>Switching to Boostzer would net you $21,861 more per year — while saving 559 hours per month.</v>
      </c>
      <c r="C24" s="63"/>
      <c r="D24" s="63"/>
      <c r="E24" s="64"/>
    </row>
    <row r="25" ht="15.75" customHeight="1"/>
    <row r="26" ht="15.75" customHeight="1"/>
    <row r="27" ht="21.75" customHeight="1">
      <c r="B27" s="13" t="s">
        <v>153</v>
      </c>
      <c r="C27" s="8"/>
      <c r="D27" s="8"/>
      <c r="E27" s="9"/>
    </row>
    <row r="28" ht="27.75" customHeight="1">
      <c r="B28" s="48" t="s">
        <v>154</v>
      </c>
      <c r="C28" s="8"/>
      <c r="D28" s="8"/>
      <c r="E28" s="9"/>
    </row>
    <row r="29" ht="27.75" customHeight="1">
      <c r="B29" s="48" t="s">
        <v>155</v>
      </c>
      <c r="C29" s="8"/>
      <c r="D29" s="8"/>
      <c r="E29" s="9"/>
    </row>
    <row r="30" ht="27.75" customHeight="1">
      <c r="B30" s="48" t="s">
        <v>156</v>
      </c>
      <c r="C30" s="8"/>
      <c r="D30" s="8"/>
      <c r="E30" s="9"/>
    </row>
    <row r="31" ht="27.75" customHeight="1">
      <c r="B31" s="48" t="s">
        <v>157</v>
      </c>
      <c r="C31" s="8"/>
      <c r="D31" s="8"/>
      <c r="E31" s="9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23:E23"/>
    <mergeCell ref="B24:E24"/>
    <mergeCell ref="B27:E27"/>
    <mergeCell ref="B28:E28"/>
    <mergeCell ref="B29:E29"/>
    <mergeCell ref="B30:E30"/>
    <mergeCell ref="B31:E31"/>
    <mergeCell ref="B2:E3"/>
    <mergeCell ref="B4:E4"/>
    <mergeCell ref="B6:E6"/>
    <mergeCell ref="C7:D7"/>
    <mergeCell ref="C8:D8"/>
    <mergeCell ref="C9:D9"/>
    <mergeCell ref="B12:E12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7.57"/>
    <col customWidth="1" min="3" max="3" width="32.29"/>
    <col customWidth="1" min="4" max="4" width="33.43"/>
    <col customWidth="1" min="5" max="5" width="59.0"/>
  </cols>
  <sheetData>
    <row r="2" ht="27.75" customHeight="1">
      <c r="B2" s="19" t="s">
        <v>158</v>
      </c>
      <c r="C2" s="2"/>
      <c r="D2" s="2"/>
      <c r="E2" s="3"/>
    </row>
    <row r="3" ht="27.75" customHeight="1">
      <c r="B3" s="4"/>
      <c r="C3" s="5"/>
      <c r="D3" s="5"/>
      <c r="E3" s="6"/>
    </row>
    <row r="5" ht="25.5" customHeight="1">
      <c r="B5" s="65" t="s">
        <v>159</v>
      </c>
      <c r="C5" s="8"/>
      <c r="D5" s="8"/>
      <c r="E5" s="9"/>
    </row>
    <row r="7" ht="25.5" customHeight="1">
      <c r="B7" s="66" t="s">
        <v>160</v>
      </c>
      <c r="C7" s="67"/>
      <c r="D7" s="50"/>
      <c r="E7" s="68">
        <f>'Real Cost Per Deal'!C31</f>
        <v>2500.863636</v>
      </c>
    </row>
    <row r="8" ht="25.5" customHeight="1">
      <c r="B8" s="66" t="s">
        <v>161</v>
      </c>
      <c r="C8" s="67"/>
      <c r="D8" s="50"/>
      <c r="E8" s="69">
        <f>'Your Operation'!C35-'Real Cost Per Deal'!C31</f>
        <v>12499.13636</v>
      </c>
    </row>
    <row r="9" ht="25.5" customHeight="1">
      <c r="B9" s="66" t="s">
        <v>162</v>
      </c>
      <c r="C9" s="67"/>
      <c r="D9" s="50"/>
      <c r="E9" s="70">
        <f>'Real Cost Per Deal'!C23</f>
        <v>3.96</v>
      </c>
    </row>
    <row r="10" ht="25.5" customHeight="1">
      <c r="B10" s="66" t="s">
        <v>163</v>
      </c>
      <c r="C10" s="67"/>
      <c r="D10" s="50"/>
      <c r="E10" s="71">
        <f>'Boostzer Comparison'!D15</f>
        <v>16.16326531</v>
      </c>
    </row>
    <row r="11" ht="25.5" customHeight="1">
      <c r="B11" s="66" t="s">
        <v>164</v>
      </c>
      <c r="C11" s="67"/>
      <c r="D11" s="50"/>
      <c r="E11" s="72">
        <f>'Boostzer Comparison'!E19</f>
        <v>558.8591837</v>
      </c>
    </row>
    <row r="12" ht="25.5" customHeight="1">
      <c r="B12" s="66" t="s">
        <v>165</v>
      </c>
      <c r="C12" s="67"/>
      <c r="D12" s="50"/>
      <c r="E12" s="69">
        <f>'Boostzer Comparison'!E20</f>
        <v>21861.44816</v>
      </c>
    </row>
    <row r="15" ht="27.75" customHeight="1">
      <c r="B15" s="73" t="s">
        <v>166</v>
      </c>
      <c r="C15" s="8"/>
      <c r="D15" s="8"/>
      <c r="E15" s="9"/>
    </row>
    <row r="17" ht="25.5" customHeight="1">
      <c r="B17" s="74" t="s">
        <v>167</v>
      </c>
    </row>
    <row r="18" ht="36.0" customHeight="1">
      <c r="B18" s="75" t="s">
        <v>168</v>
      </c>
    </row>
    <row r="20" ht="21.75" customHeight="1">
      <c r="B20" s="76" t="s">
        <v>169</v>
      </c>
    </row>
    <row r="21" ht="21.75" customHeight="1">
      <c r="B21" s="76" t="s">
        <v>170</v>
      </c>
    </row>
    <row r="22" ht="21.75" customHeight="1">
      <c r="B22" s="76" t="s">
        <v>171</v>
      </c>
    </row>
    <row r="23" ht="21.75" customHeight="1">
      <c r="B23" s="76" t="s">
        <v>172</v>
      </c>
    </row>
    <row r="24" ht="15.75" customHeight="1"/>
    <row r="25" ht="15.75" customHeight="1"/>
    <row r="26" ht="31.5" customHeight="1">
      <c r="B26" s="77" t="s">
        <v>173</v>
      </c>
      <c r="C26" s="2"/>
      <c r="D26" s="2"/>
      <c r="E26" s="3"/>
    </row>
    <row r="27" ht="31.5" customHeight="1">
      <c r="B27" s="4"/>
      <c r="C27" s="5"/>
      <c r="D27" s="5"/>
      <c r="E27" s="6"/>
    </row>
    <row r="28" ht="15.75" customHeight="1"/>
    <row r="29" ht="15.75" customHeight="1"/>
    <row r="30" ht="15.0" customHeight="1">
      <c r="B30" s="78" t="s">
        <v>174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2:E3"/>
    <mergeCell ref="B5:E5"/>
    <mergeCell ref="B7:D7"/>
    <mergeCell ref="B8:D8"/>
    <mergeCell ref="B9:D9"/>
    <mergeCell ref="B10:D10"/>
    <mergeCell ref="B11:D11"/>
    <mergeCell ref="B23:E23"/>
    <mergeCell ref="B26:E27"/>
    <mergeCell ref="B30:E30"/>
    <mergeCell ref="B12:D12"/>
    <mergeCell ref="B15:E15"/>
    <mergeCell ref="B17:E17"/>
    <mergeCell ref="B18:E18"/>
    <mergeCell ref="B20:E20"/>
    <mergeCell ref="B21:E21"/>
    <mergeCell ref="B22:E22"/>
  </mergeCells>
  <printOptions/>
  <pageMargins bottom="1.0" footer="0.0" header="0.0" left="0.75" right="0.75" top="1.0"/>
  <pageSetup paperSize="9" orientation="portrait"/>
  <drawing r:id="rId1"/>
</worksheet>
</file>